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12" yWindow="96" windowWidth="10308" windowHeight="8328"/>
  </bookViews>
  <sheets>
    <sheet name="пр4" sheetId="12" r:id="rId1"/>
  </sheets>
  <definedNames>
    <definedName name="_xlnm._FilterDatabase" localSheetId="0" hidden="1">пр4!$A$7:$F$73</definedName>
    <definedName name="_xlnm.Print_Titles" localSheetId="0">пр4!$7:$7</definedName>
  </definedNames>
  <calcPr calcId="144525"/>
</workbook>
</file>

<file path=xl/calcChain.xml><?xml version="1.0" encoding="utf-8"?>
<calcChain xmlns="http://schemas.openxmlformats.org/spreadsheetml/2006/main">
  <c r="C8" i="12"/>
  <c r="D23" l="1"/>
  <c r="D47" l="1"/>
  <c r="D55"/>
  <c r="C55"/>
  <c r="E46"/>
  <c r="E45"/>
  <c r="C42"/>
  <c r="D42"/>
  <c r="D37"/>
  <c r="D26" l="1"/>
  <c r="E42"/>
  <c r="E37"/>
  <c r="E32"/>
  <c r="D71" l="1"/>
  <c r="D63"/>
  <c r="B50"/>
  <c r="D8"/>
  <c r="E69" l="1"/>
  <c r="D67"/>
  <c r="D57" s="1"/>
  <c r="C67"/>
  <c r="E66"/>
  <c r="E65"/>
  <c r="E64"/>
  <c r="E61"/>
  <c r="E60"/>
  <c r="E59"/>
  <c r="E58"/>
  <c r="E54"/>
  <c r="E53"/>
  <c r="E52"/>
  <c r="E51"/>
  <c r="C47"/>
  <c r="C26" s="1"/>
  <c r="E41"/>
  <c r="E40"/>
  <c r="E36"/>
  <c r="E35"/>
  <c r="E34"/>
  <c r="E33"/>
  <c r="E31"/>
  <c r="E30"/>
  <c r="E29"/>
  <c r="E28"/>
  <c r="E27"/>
  <c r="B26"/>
  <c r="E20"/>
  <c r="E19"/>
  <c r="E18"/>
  <c r="E17"/>
  <c r="E16"/>
  <c r="E15"/>
  <c r="E14"/>
  <c r="E13"/>
  <c r="E12"/>
  <c r="E11"/>
  <c r="E10"/>
  <c r="E9"/>
  <c r="B8"/>
  <c r="C50" l="1"/>
  <c r="C57"/>
  <c r="E26"/>
  <c r="E21"/>
  <c r="E23"/>
  <c r="D50"/>
  <c r="E67"/>
  <c r="E47"/>
  <c r="B57"/>
  <c r="E55" l="1"/>
  <c r="E57"/>
  <c r="C72"/>
  <c r="E50"/>
  <c r="B72"/>
  <c r="D72"/>
  <c r="E8"/>
  <c r="E72" l="1"/>
</calcChain>
</file>

<file path=xl/sharedStrings.xml><?xml version="1.0" encoding="utf-8"?>
<sst xmlns="http://schemas.openxmlformats.org/spreadsheetml/2006/main" count="123" uniqueCount="103">
  <si>
    <t>Факт</t>
  </si>
  <si>
    <t>ИП Кузьмин А. В.</t>
  </si>
  <si>
    <t>3.   Приобретение материалов, инвентаря и хоз. принадлежностей</t>
  </si>
  <si>
    <t>1.   Административно - управленческие расходы</t>
  </si>
  <si>
    <t>2.   Техническое обслуживание,содержание и ремонт общего имущества МКД</t>
  </si>
  <si>
    <t>4.   Прочие расходы, связанные с содержанием имущества</t>
  </si>
  <si>
    <t>1.1. З/п административно-управленческого персонала</t>
  </si>
  <si>
    <t xml:space="preserve">1.2. Отпускные </t>
  </si>
  <si>
    <t>1.3. Подоходный налог НДФЛ</t>
  </si>
  <si>
    <t>1.5. Налог УСН</t>
  </si>
  <si>
    <t>1.6. Замещение на время ухода в отпуск</t>
  </si>
  <si>
    <t>1.7. Расходы на мобильную связь</t>
  </si>
  <si>
    <t>1.9. Канцелярские расходы</t>
  </si>
  <si>
    <t>2.1. Заработная плата обслуж. персонала</t>
  </si>
  <si>
    <t>3.1. Для работы электрика</t>
  </si>
  <si>
    <t>3.2. Для работы  сантехника</t>
  </si>
  <si>
    <t>3.3. Для работы  дворника</t>
  </si>
  <si>
    <t>4.2. Оплата услуг ООО "МосОблЕИРЦ"</t>
  </si>
  <si>
    <t xml:space="preserve">1.8. Расходы на интернет </t>
  </si>
  <si>
    <t>1.11. Отправка писем, документов (жил. инспекция, экология .</t>
  </si>
  <si>
    <t>1.4. Налоги с ФОТ</t>
  </si>
  <si>
    <t>Товарищества собственников жилья «Север»</t>
  </si>
  <si>
    <t>См. Приложение № 5</t>
  </si>
  <si>
    <t>ПАО "Мосэнергосбыт"</t>
  </si>
  <si>
    <t>Приложение № 4</t>
  </si>
  <si>
    <t>Смета расходов</t>
  </si>
  <si>
    <t>Статья расходов</t>
  </si>
  <si>
    <t>План</t>
  </si>
  <si>
    <t>Сальдо</t>
  </si>
  <si>
    <t>Примечание</t>
  </si>
  <si>
    <t>материалы</t>
  </si>
  <si>
    <t>услуги</t>
  </si>
  <si>
    <t>(План-Факт)</t>
  </si>
  <si>
    <t>В С Е Г О:</t>
  </si>
  <si>
    <t>4.1. Оплата услуг банка</t>
  </si>
  <si>
    <t>ИП Кузьмин А. В. + См. Приложение № 5</t>
  </si>
  <si>
    <t>ООО "СервисСтрой Комплект"</t>
  </si>
  <si>
    <t>1.10. Оплата юридических услуг</t>
  </si>
  <si>
    <t>1.12. Ведение сайта</t>
  </si>
  <si>
    <t xml:space="preserve">1.13. Содержание и ремонт оргтехники </t>
  </si>
  <si>
    <t xml:space="preserve">1.14. Непредвиденные расходы </t>
  </si>
  <si>
    <t xml:space="preserve">2.2. Отпускные </t>
  </si>
  <si>
    <t>2.3. Замещение на время ухода в отпуск</t>
  </si>
  <si>
    <t>2.4. Подоходный налог НДФЛ</t>
  </si>
  <si>
    <t>2.5. Налоги с ФОТ</t>
  </si>
  <si>
    <t>3.4. Для работы уборщицы</t>
  </si>
  <si>
    <t xml:space="preserve">3.5. Непредвиденные расходы </t>
  </si>
  <si>
    <t>Чеки (Почта России)</t>
  </si>
  <si>
    <t>АО "Тепловодоканал города Бронницы"</t>
  </si>
  <si>
    <t>Филиал № 7701 Банка ВТБ (ПАО) в г. Москве</t>
  </si>
  <si>
    <t>Казначейство России (ФНС России)</t>
  </si>
  <si>
    <t>Чеки</t>
  </si>
  <si>
    <t>2.9. Проверка вентиляции  домов 2Б и 2В</t>
  </si>
  <si>
    <t>2.11.1. Работа альпинистов (уборка снега и наледи с крыш (2 дома)</t>
  </si>
  <si>
    <t>2.11.2. Работа альпинистов (уборка снега и наледи с крыш (2 дома)</t>
  </si>
  <si>
    <t>ИП Кузьмин А. В. (2 раза)</t>
  </si>
  <si>
    <t>3.5.1. Материалы</t>
  </si>
  <si>
    <t>4.4. Оплата электроэнергии</t>
  </si>
  <si>
    <t>4.4.1.  Возмещение расходов за электроэнергию арендаторами</t>
  </si>
  <si>
    <t>4.4.2. Оплата электроэнергии, потребленной ТСЖ «Север»</t>
  </si>
  <si>
    <t xml:space="preserve">4.5. Откачка 2-х канализационных колодцев </t>
  </si>
  <si>
    <t>4.6. Ремонт навеса - вход в подвал  2 Б</t>
  </si>
  <si>
    <t>4.7. Перезарядка огнетушителей по сроку  ОП-4</t>
  </si>
  <si>
    <t>4.8. Непредвиденные расходы.</t>
  </si>
  <si>
    <t>ООО "Домофон.Сервис.Центр"</t>
  </si>
  <si>
    <t>4.9. Водоснабжение, водоотведение и   отопление, в т.ч.:</t>
  </si>
  <si>
    <t>4.9.1. Возмещение расходов арендаторами (транзит)</t>
  </si>
  <si>
    <t>4.9.2. Оплата потребленного ТСЖ «Север»</t>
  </si>
  <si>
    <t>"транзит" - см. п.4 Приложения № 1</t>
  </si>
  <si>
    <t>"транзит" - см. п.3 Приложения № 1</t>
  </si>
  <si>
    <t>4.3. Демеркуризация перегоревших люминисцентных ламп</t>
  </si>
  <si>
    <t>1.13.1. Право использования и сопровождение программы для ЭВМ "Контур.Экстерн"</t>
  </si>
  <si>
    <t>АО "ПФ "СКБ КОНТУР"</t>
  </si>
  <si>
    <t>1.14.1.Замена,подключение доводчика</t>
  </si>
  <si>
    <t>ФИЛИАЛ "ЦЕНТРАЛЬНЫЙ" БАНКА ВТБ (ПАО)</t>
  </si>
  <si>
    <t>Казначейство России (ФНС России) +ОСФР</t>
  </si>
  <si>
    <t>2.6.  Текущий ремонт крыши (окна на мансардах по заявлениям 2 Б;2 В</t>
  </si>
  <si>
    <t xml:space="preserve">2.7. Закупить  стеклоизол и перекрыть на 2х домах приподнятые крыши площадки над 6ми этажами </t>
  </si>
  <si>
    <t>2.8. Гидропневматическая промывка и опрессовка системы отопления в 2х домах</t>
  </si>
  <si>
    <t>ООО" Техэксперт"</t>
  </si>
  <si>
    <t>2.10. Покраска подьездов, заборов, замена плитки на вх.частях</t>
  </si>
  <si>
    <t>ООО "ЭнергоУчет"</t>
  </si>
  <si>
    <t>2.12. Поверка узла ГВС в д. 2В</t>
  </si>
  <si>
    <t>2.13. Уборка снега во дворах трактором и вручную, вывоз КАМАЗом</t>
  </si>
  <si>
    <t>ИП Маркин А. П.</t>
  </si>
  <si>
    <t>ООО "ТК "ЦЕНТРОСВЯЗЬ"</t>
  </si>
  <si>
    <t xml:space="preserve">2.14. Закупка и установка камер, прожекторов  в д.2 Б и д.2 В </t>
  </si>
  <si>
    <t>2.14.2. Пуско-наладочные работы (Установка и подключение инфокрасных прожекторов (3шт.) для видеонаблюдения)</t>
  </si>
  <si>
    <t>2.14.1. Монтажные работы (Установка и подключение видеокамер (3шт.)</t>
  </si>
  <si>
    <t xml:space="preserve">ООО "Домофон.Сервис.Центр" </t>
  </si>
  <si>
    <t>2.11. Уборка снега с крыш (альпинисты) д. 2Б, 2В.в т.ч.:</t>
  </si>
  <si>
    <t>2.15. Ремонт и очистка стоков д.2Б, 2В</t>
  </si>
  <si>
    <t>2.17. Непредвиденные расходы</t>
  </si>
  <si>
    <t>2.17.1. Установка и подключение домофона д.2Б п.2</t>
  </si>
  <si>
    <t>2.16. Замена домофона в д.2В</t>
  </si>
  <si>
    <t>ИП Кузьмин А. В. (2 раза)(15т.+18т.)</t>
  </si>
  <si>
    <t>4.8.1. Замена присоединителя и водосчетчиков  д.2В</t>
  </si>
  <si>
    <t>ООО " Эус"</t>
  </si>
  <si>
    <t>Изъято "при расщиплении" 80116,00 руб.</t>
  </si>
  <si>
    <t>2.17.2. Укладка линолеума в арендованном помещении</t>
  </si>
  <si>
    <t>за 2024 год.</t>
  </si>
  <si>
    <t>1.14.2. Пени</t>
  </si>
  <si>
    <t>См. Приложение № 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</si>
</sst>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_ ;[Red]\-#,##0.00\ 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65" fontId="11" fillId="0" borderId="5" xfId="0" applyNumberFormat="1" applyFont="1" applyFill="1" applyBorder="1" applyAlignment="1">
      <alignment horizontal="center" vertical="center" wrapText="1"/>
    </xf>
    <xf numFmtId="164" fontId="11" fillId="0" borderId="7" xfId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/>
    </xf>
    <xf numFmtId="0" fontId="17" fillId="0" borderId="13" xfId="0" applyFont="1" applyFill="1" applyBorder="1" applyAlignment="1">
      <alignment vertical="top" wrapText="1" shrinkToFit="1"/>
    </xf>
    <xf numFmtId="4" fontId="16" fillId="0" borderId="12" xfId="0" applyNumberFormat="1" applyFont="1" applyFill="1" applyBorder="1" applyAlignment="1">
      <alignment horizontal="right" vertical="top" shrinkToFit="1"/>
    </xf>
    <xf numFmtId="4" fontId="17" fillId="0" borderId="12" xfId="0" applyNumberFormat="1" applyFont="1" applyFill="1" applyBorder="1" applyAlignment="1">
      <alignment horizontal="right" vertical="top"/>
    </xf>
    <xf numFmtId="165" fontId="8" fillId="0" borderId="12" xfId="0" applyNumberFormat="1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165" fontId="14" fillId="0" borderId="2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center" vertical="top" wrapText="1"/>
    </xf>
    <xf numFmtId="4" fontId="8" fillId="0" borderId="12" xfId="0" applyNumberFormat="1" applyFont="1" applyFill="1" applyBorder="1" applyAlignment="1">
      <alignment horizontal="right" vertical="top" wrapText="1"/>
    </xf>
    <xf numFmtId="0" fontId="8" fillId="0" borderId="13" xfId="0" applyFont="1" applyFill="1" applyBorder="1" applyAlignment="1">
      <alignment horizontal="left" vertical="top"/>
    </xf>
    <xf numFmtId="4" fontId="8" fillId="0" borderId="12" xfId="0" applyNumberFormat="1" applyFont="1" applyFill="1" applyBorder="1" applyAlignment="1">
      <alignment horizontal="right" vertical="top"/>
    </xf>
    <xf numFmtId="0" fontId="22" fillId="0" borderId="14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left" vertical="top" wrapText="1"/>
    </xf>
    <xf numFmtId="4" fontId="14" fillId="0" borderId="12" xfId="0" applyNumberFormat="1" applyFont="1" applyFill="1" applyBorder="1" applyAlignment="1">
      <alignment horizontal="right" vertical="top"/>
    </xf>
    <xf numFmtId="165" fontId="14" fillId="0" borderId="12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/>
    </xf>
    <xf numFmtId="0" fontId="17" fillId="0" borderId="13" xfId="0" applyFont="1" applyFill="1" applyBorder="1" applyAlignment="1">
      <alignment horizontal="left" vertical="top" wrapText="1" shrinkToFit="1"/>
    </xf>
    <xf numFmtId="0" fontId="17" fillId="0" borderId="15" xfId="0" applyFont="1" applyFill="1" applyBorder="1" applyAlignment="1">
      <alignment vertical="top" wrapText="1" shrinkToFit="1"/>
    </xf>
    <xf numFmtId="4" fontId="16" fillId="0" borderId="16" xfId="0" applyNumberFormat="1" applyFont="1" applyFill="1" applyBorder="1" applyAlignment="1">
      <alignment horizontal="right" vertical="top" shrinkToFit="1"/>
    </xf>
    <xf numFmtId="4" fontId="17" fillId="0" borderId="16" xfId="0" applyNumberFormat="1" applyFont="1" applyFill="1" applyBorder="1" applyAlignment="1">
      <alignment horizontal="right" vertical="top"/>
    </xf>
    <xf numFmtId="165" fontId="8" fillId="0" borderId="16" xfId="0" applyNumberFormat="1" applyFont="1" applyFill="1" applyBorder="1" applyAlignment="1">
      <alignment horizontal="right" vertical="top" wrapText="1"/>
    </xf>
    <xf numFmtId="0" fontId="10" fillId="0" borderId="17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44" fontId="23" fillId="0" borderId="0" xfId="0" applyNumberFormat="1" applyFont="1" applyFill="1" applyBorder="1" applyAlignment="1">
      <alignment horizontal="right" vertical="top"/>
    </xf>
    <xf numFmtId="4" fontId="12" fillId="0" borderId="12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right" vertical="top"/>
    </xf>
    <xf numFmtId="165" fontId="12" fillId="0" borderId="12" xfId="0" applyNumberFormat="1" applyFont="1" applyFill="1" applyBorder="1" applyAlignment="1">
      <alignment horizontal="right" vertical="top"/>
    </xf>
    <xf numFmtId="0" fontId="12" fillId="0" borderId="13" xfId="0" applyFont="1" applyFill="1" applyBorder="1" applyAlignment="1">
      <alignment vertical="top" wrapText="1"/>
    </xf>
    <xf numFmtId="4" fontId="19" fillId="0" borderId="12" xfId="0" applyNumberFormat="1" applyFont="1" applyFill="1" applyBorder="1" applyAlignment="1">
      <alignment horizontal="right" vertical="top"/>
    </xf>
    <xf numFmtId="4" fontId="24" fillId="0" borderId="12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65" fontId="11" fillId="0" borderId="7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4" fontId="8" fillId="0" borderId="12" xfId="1" applyNumberFormat="1" applyFont="1" applyFill="1" applyBorder="1" applyAlignment="1">
      <alignment horizontal="right" vertical="top"/>
    </xf>
    <xf numFmtId="49" fontId="8" fillId="0" borderId="13" xfId="0" applyNumberFormat="1" applyFont="1" applyFill="1" applyBorder="1" applyAlignment="1">
      <alignment horizontal="left" vertical="top"/>
    </xf>
    <xf numFmtId="4" fontId="16" fillId="0" borderId="12" xfId="1" applyNumberFormat="1" applyFont="1" applyFill="1" applyBorder="1" applyAlignment="1">
      <alignment horizontal="right" vertical="top"/>
    </xf>
    <xf numFmtId="0" fontId="8" fillId="0" borderId="13" xfId="0" applyFont="1" applyFill="1" applyBorder="1" applyAlignment="1">
      <alignment vertical="top" wrapText="1"/>
    </xf>
    <xf numFmtId="165" fontId="12" fillId="0" borderId="12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Fill="1" applyBorder="1" applyAlignment="1">
      <alignment vertical="top"/>
    </xf>
    <xf numFmtId="4" fontId="16" fillId="0" borderId="12" xfId="0" applyNumberFormat="1" applyFont="1" applyFill="1" applyBorder="1" applyAlignment="1">
      <alignment horizontal="right" vertical="top"/>
    </xf>
    <xf numFmtId="2" fontId="1" fillId="0" borderId="0" xfId="0" applyNumberFormat="1" applyFont="1" applyFill="1" applyBorder="1" applyAlignment="1">
      <alignment horizontal="center" vertical="top" wrapText="1"/>
    </xf>
    <xf numFmtId="44" fontId="25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3366FF"/>
      <color rgb="FF07EDF9"/>
      <color rgb="FFFEFE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38615</xdr:rowOff>
    </xdr:from>
    <xdr:ext cx="184731" cy="264560"/>
    <xdr:sp macro="" textlink="">
      <xdr:nvSpPr>
        <xdr:cNvPr id="2" name="TextBox 1"/>
        <xdr:cNvSpPr txBox="1"/>
      </xdr:nvSpPr>
      <xdr:spPr>
        <a:xfrm>
          <a:off x="10444034" y="410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topLeftCell="A2" zoomScale="130" zoomScaleNormal="130" zoomScaleSheetLayoutView="140" workbookViewId="0">
      <selection activeCell="G79" sqref="G79"/>
    </sheetView>
  </sheetViews>
  <sheetFormatPr defaultColWidth="9.109375" defaultRowHeight="15.6"/>
  <cols>
    <col min="1" max="1" width="52.5546875" style="2" customWidth="1"/>
    <col min="2" max="2" width="12.5546875" style="7" customWidth="1"/>
    <col min="3" max="3" width="10.6640625" style="59" customWidth="1"/>
    <col min="4" max="4" width="12.5546875" style="59" customWidth="1"/>
    <col min="5" max="5" width="11.44140625" style="3" customWidth="1"/>
    <col min="6" max="6" width="35.6640625" style="4" customWidth="1"/>
    <col min="7" max="16384" width="9.109375" style="1"/>
  </cols>
  <sheetData>
    <row r="1" spans="1:8" s="5" customFormat="1" ht="13.8">
      <c r="A1" s="71" t="s">
        <v>24</v>
      </c>
      <c r="B1" s="71"/>
      <c r="C1" s="71"/>
      <c r="D1" s="71"/>
      <c r="E1" s="71"/>
      <c r="F1" s="71"/>
    </row>
    <row r="2" spans="1:8" s="6" customFormat="1" ht="13.8">
      <c r="A2" s="72" t="s">
        <v>25</v>
      </c>
      <c r="B2" s="72"/>
      <c r="C2" s="72"/>
      <c r="D2" s="72"/>
      <c r="E2" s="72"/>
      <c r="F2" s="72"/>
    </row>
    <row r="3" spans="1:8" s="5" customFormat="1" ht="13.8">
      <c r="A3" s="73" t="s">
        <v>21</v>
      </c>
      <c r="B3" s="73"/>
      <c r="C3" s="73"/>
      <c r="D3" s="73"/>
      <c r="E3" s="73"/>
      <c r="F3" s="73"/>
    </row>
    <row r="4" spans="1:8" s="5" customFormat="1" ht="14.4" thickBot="1">
      <c r="A4" s="74" t="s">
        <v>100</v>
      </c>
      <c r="B4" s="74"/>
      <c r="C4" s="74"/>
      <c r="D4" s="74"/>
      <c r="E4" s="74"/>
      <c r="F4" s="74"/>
    </row>
    <row r="5" spans="1:8" s="52" customFormat="1" ht="15" customHeight="1">
      <c r="A5" s="75" t="s">
        <v>26</v>
      </c>
      <c r="B5" s="77" t="s">
        <v>27</v>
      </c>
      <c r="C5" s="77" t="s">
        <v>0</v>
      </c>
      <c r="D5" s="77"/>
      <c r="E5" s="9" t="s">
        <v>28</v>
      </c>
      <c r="F5" s="79" t="s">
        <v>29</v>
      </c>
    </row>
    <row r="6" spans="1:8" s="52" customFormat="1" ht="13.8" thickBot="1">
      <c r="A6" s="76"/>
      <c r="B6" s="78"/>
      <c r="C6" s="60" t="s">
        <v>30</v>
      </c>
      <c r="D6" s="10" t="s">
        <v>31</v>
      </c>
      <c r="E6" s="11" t="s">
        <v>32</v>
      </c>
      <c r="F6" s="80"/>
    </row>
    <row r="7" spans="1:8" s="12" customFormat="1" ht="13.8" thickBot="1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2">
        <v>6</v>
      </c>
      <c r="H7" s="52"/>
    </row>
    <row r="8" spans="1:8" s="13" customFormat="1" ht="13.8">
      <c r="A8" s="29" t="s">
        <v>3</v>
      </c>
      <c r="B8" s="30">
        <f>SUM(B9:B23)</f>
        <v>1185800</v>
      </c>
      <c r="C8" s="30">
        <f>SUM(C9:C23)</f>
        <v>1764.42</v>
      </c>
      <c r="D8" s="30">
        <f>SUM(D9:D23)-D22</f>
        <v>1274372.72</v>
      </c>
      <c r="E8" s="31">
        <f>B8-C8-D8</f>
        <v>-90337.139999999898</v>
      </c>
      <c r="F8" s="32"/>
      <c r="H8" s="52"/>
    </row>
    <row r="9" spans="1:8" s="14" customFormat="1" ht="13.8">
      <c r="A9" s="61" t="s">
        <v>6</v>
      </c>
      <c r="B9" s="33">
        <v>593340</v>
      </c>
      <c r="C9" s="33"/>
      <c r="D9" s="62">
        <v>593340</v>
      </c>
      <c r="E9" s="27">
        <f>B9-C9-D9</f>
        <v>0</v>
      </c>
      <c r="F9" s="38" t="s">
        <v>49</v>
      </c>
      <c r="H9" s="52"/>
    </row>
    <row r="10" spans="1:8" s="14" customFormat="1" ht="13.8">
      <c r="A10" s="34" t="s">
        <v>7</v>
      </c>
      <c r="B10" s="33">
        <v>53940</v>
      </c>
      <c r="C10" s="33"/>
      <c r="D10" s="62">
        <v>62383.35</v>
      </c>
      <c r="E10" s="27">
        <f t="shared" ref="E10:E21" si="0">B10-C10-D10</f>
        <v>-8443.3499999999985</v>
      </c>
      <c r="F10" s="38" t="s">
        <v>49</v>
      </c>
      <c r="H10" s="52"/>
    </row>
    <row r="11" spans="1:8" s="14" customFormat="1" ht="13.8">
      <c r="A11" s="34" t="s">
        <v>8</v>
      </c>
      <c r="B11" s="33">
        <v>104780</v>
      </c>
      <c r="C11" s="33"/>
      <c r="D11" s="62">
        <v>111577.18000000001</v>
      </c>
      <c r="E11" s="27">
        <f t="shared" si="0"/>
        <v>-6797.1800000000076</v>
      </c>
      <c r="F11" s="38" t="s">
        <v>50</v>
      </c>
      <c r="H11" s="52"/>
    </row>
    <row r="12" spans="1:8" s="14" customFormat="1" ht="13.8">
      <c r="A12" s="34" t="s">
        <v>20</v>
      </c>
      <c r="B12" s="33">
        <v>241800</v>
      </c>
      <c r="C12" s="33"/>
      <c r="D12" s="62">
        <v>272866.83999999997</v>
      </c>
      <c r="E12" s="27">
        <f t="shared" si="0"/>
        <v>-31066.839999999967</v>
      </c>
      <c r="F12" s="38" t="s">
        <v>75</v>
      </c>
      <c r="H12" s="52"/>
    </row>
    <row r="13" spans="1:8" s="14" customFormat="1" ht="13.8">
      <c r="A13" s="34" t="s">
        <v>9</v>
      </c>
      <c r="B13" s="33">
        <v>60000</v>
      </c>
      <c r="C13" s="33"/>
      <c r="D13" s="62">
        <v>89176</v>
      </c>
      <c r="E13" s="27">
        <f t="shared" si="0"/>
        <v>-29176</v>
      </c>
      <c r="F13" s="38" t="s">
        <v>50</v>
      </c>
      <c r="H13" s="52"/>
    </row>
    <row r="14" spans="1:8" s="14" customFormat="1" ht="13.8">
      <c r="A14" s="34" t="s">
        <v>10</v>
      </c>
      <c r="B14" s="33">
        <v>53940</v>
      </c>
      <c r="C14" s="33"/>
      <c r="D14" s="62">
        <v>90985.47</v>
      </c>
      <c r="E14" s="27">
        <f t="shared" si="0"/>
        <v>-37045.47</v>
      </c>
      <c r="F14" s="38" t="s">
        <v>49</v>
      </c>
      <c r="H14" s="52"/>
    </row>
    <row r="15" spans="1:8" s="14" customFormat="1" ht="13.8">
      <c r="A15" s="63" t="s">
        <v>11</v>
      </c>
      <c r="B15" s="35">
        <v>10000</v>
      </c>
      <c r="C15" s="35"/>
      <c r="D15" s="35">
        <v>7900</v>
      </c>
      <c r="E15" s="27">
        <f t="shared" si="0"/>
        <v>2100</v>
      </c>
      <c r="F15" s="36" t="s">
        <v>51</v>
      </c>
      <c r="H15" s="52"/>
    </row>
    <row r="16" spans="1:8" s="14" customFormat="1" ht="13.8">
      <c r="A16" s="34" t="s">
        <v>18</v>
      </c>
      <c r="B16" s="33">
        <v>10000</v>
      </c>
      <c r="C16" s="35"/>
      <c r="D16" s="33">
        <v>9100</v>
      </c>
      <c r="E16" s="27">
        <f t="shared" si="0"/>
        <v>900</v>
      </c>
      <c r="F16" s="36" t="s">
        <v>51</v>
      </c>
      <c r="H16" s="52"/>
    </row>
    <row r="17" spans="1:8" s="14" customFormat="1" ht="13.8">
      <c r="A17" s="34" t="s">
        <v>12</v>
      </c>
      <c r="B17" s="35">
        <v>1000</v>
      </c>
      <c r="C17" s="35">
        <v>827</v>
      </c>
      <c r="D17" s="35"/>
      <c r="E17" s="27">
        <f t="shared" si="0"/>
        <v>173</v>
      </c>
      <c r="F17" s="37" t="s">
        <v>22</v>
      </c>
      <c r="H17" s="52"/>
    </row>
    <row r="18" spans="1:8" s="14" customFormat="1" ht="13.8">
      <c r="A18" s="61" t="s">
        <v>37</v>
      </c>
      <c r="B18" s="33">
        <v>15000</v>
      </c>
      <c r="C18" s="35"/>
      <c r="D18" s="64"/>
      <c r="E18" s="27">
        <f t="shared" si="0"/>
        <v>15000</v>
      </c>
      <c r="F18" s="38"/>
      <c r="H18" s="52"/>
    </row>
    <row r="19" spans="1:8" s="14" customFormat="1" ht="27.6">
      <c r="A19" s="61" t="s">
        <v>19</v>
      </c>
      <c r="B19" s="33">
        <v>2500</v>
      </c>
      <c r="C19" s="33">
        <v>937.42</v>
      </c>
      <c r="D19" s="35"/>
      <c r="E19" s="27">
        <f t="shared" si="0"/>
        <v>1562.58</v>
      </c>
      <c r="F19" s="37" t="s">
        <v>47</v>
      </c>
    </row>
    <row r="20" spans="1:8" s="14" customFormat="1" ht="13.8">
      <c r="A20" s="34" t="s">
        <v>38</v>
      </c>
      <c r="B20" s="35">
        <v>27500</v>
      </c>
      <c r="C20" s="33"/>
      <c r="D20" s="33">
        <v>27500</v>
      </c>
      <c r="E20" s="27">
        <f t="shared" si="0"/>
        <v>0</v>
      </c>
      <c r="F20" s="37" t="s">
        <v>1</v>
      </c>
    </row>
    <row r="21" spans="1:8" s="14" customFormat="1" ht="13.8">
      <c r="A21" s="34" t="s">
        <v>39</v>
      </c>
      <c r="B21" s="35">
        <v>8000</v>
      </c>
      <c r="C21" s="35"/>
      <c r="D21" s="35">
        <v>6200</v>
      </c>
      <c r="E21" s="27">
        <f t="shared" si="0"/>
        <v>1800</v>
      </c>
      <c r="F21" s="37"/>
    </row>
    <row r="22" spans="1:8" s="8" customFormat="1" ht="26.4">
      <c r="A22" s="53" t="s">
        <v>71</v>
      </c>
      <c r="B22" s="54"/>
      <c r="C22" s="54"/>
      <c r="D22" s="54">
        <v>6200</v>
      </c>
      <c r="E22" s="55"/>
      <c r="F22" s="38" t="s">
        <v>72</v>
      </c>
    </row>
    <row r="23" spans="1:8" s="14" customFormat="1" ht="13.8">
      <c r="A23" s="34" t="s">
        <v>40</v>
      </c>
      <c r="B23" s="35">
        <v>4000</v>
      </c>
      <c r="C23" s="33"/>
      <c r="D23" s="33">
        <f>D24+D25</f>
        <v>3343.88</v>
      </c>
      <c r="E23" s="27">
        <f>B23-C23-D23</f>
        <v>656.11999999999989</v>
      </c>
      <c r="F23" s="37"/>
    </row>
    <row r="24" spans="1:8" s="14" customFormat="1" ht="13.2">
      <c r="A24" s="53" t="s">
        <v>73</v>
      </c>
      <c r="B24" s="54"/>
      <c r="C24" s="54"/>
      <c r="D24" s="54">
        <v>3300</v>
      </c>
      <c r="E24" s="55"/>
      <c r="F24" s="38" t="s">
        <v>64</v>
      </c>
    </row>
    <row r="25" spans="1:8" s="14" customFormat="1" ht="13.2">
      <c r="A25" s="53" t="s">
        <v>101</v>
      </c>
      <c r="B25" s="54"/>
      <c r="C25" s="54"/>
      <c r="D25" s="54">
        <v>43.88</v>
      </c>
      <c r="E25" s="55"/>
      <c r="F25" s="38" t="s">
        <v>102</v>
      </c>
    </row>
    <row r="26" spans="1:8" s="8" customFormat="1" ht="26.4">
      <c r="A26" s="39" t="s">
        <v>4</v>
      </c>
      <c r="B26" s="40">
        <f>SUM(B27:B47)</f>
        <v>1772303</v>
      </c>
      <c r="C26" s="40">
        <f>C27+C28+C29+C30+C31+C32+C33+C34+C35+C36+C37+C40+C41+C42+C45+C46+C47</f>
        <v>18833</v>
      </c>
      <c r="D26" s="40">
        <f>D27+D28+D29+D30+D31+D32+D33+D34+D35+D36+D37+D40+D41+D42+D45+D46+D47</f>
        <v>1269680.17</v>
      </c>
      <c r="E26" s="41">
        <f t="shared" ref="E26:E55" si="1">B26-C26-D26</f>
        <v>483789.83000000007</v>
      </c>
      <c r="F26" s="37"/>
      <c r="H26" s="14"/>
    </row>
    <row r="27" spans="1:8" s="14" customFormat="1" ht="13.8">
      <c r="A27" s="34" t="s">
        <v>13</v>
      </c>
      <c r="B27" s="35">
        <v>470308</v>
      </c>
      <c r="C27" s="35"/>
      <c r="D27" s="62">
        <v>363496.20509999996</v>
      </c>
      <c r="E27" s="27">
        <f t="shared" si="1"/>
        <v>106811.79490000004</v>
      </c>
      <c r="F27" s="38" t="s">
        <v>49</v>
      </c>
    </row>
    <row r="28" spans="1:8" s="14" customFormat="1" ht="13.8">
      <c r="A28" s="65" t="s">
        <v>41</v>
      </c>
      <c r="B28" s="35">
        <v>42755</v>
      </c>
      <c r="C28" s="35"/>
      <c r="D28" s="62">
        <v>40180.080000000002</v>
      </c>
      <c r="E28" s="27">
        <f t="shared" si="1"/>
        <v>2574.9199999999983</v>
      </c>
      <c r="F28" s="38" t="s">
        <v>49</v>
      </c>
    </row>
    <row r="29" spans="1:8" s="14" customFormat="1" ht="13.8">
      <c r="A29" s="65" t="s">
        <v>42</v>
      </c>
      <c r="B29" s="35">
        <v>42755</v>
      </c>
      <c r="C29" s="35"/>
      <c r="D29" s="62">
        <v>113628.95999999999</v>
      </c>
      <c r="E29" s="27">
        <f t="shared" si="1"/>
        <v>-70873.959999999992</v>
      </c>
      <c r="F29" s="38" t="s">
        <v>49</v>
      </c>
    </row>
    <row r="30" spans="1:8" s="14" customFormat="1" ht="13.8">
      <c r="A30" s="65" t="s">
        <v>43</v>
      </c>
      <c r="B30" s="35">
        <v>83053</v>
      </c>
      <c r="C30" s="35"/>
      <c r="D30" s="62">
        <v>77298.484899999996</v>
      </c>
      <c r="E30" s="27">
        <f t="shared" si="1"/>
        <v>5754.5151000000042</v>
      </c>
      <c r="F30" s="38" t="s">
        <v>50</v>
      </c>
    </row>
    <row r="31" spans="1:8" s="14" customFormat="1" ht="13.8">
      <c r="A31" s="65" t="s">
        <v>44</v>
      </c>
      <c r="B31" s="35">
        <v>191662</v>
      </c>
      <c r="C31" s="35"/>
      <c r="D31" s="62">
        <v>189036.34</v>
      </c>
      <c r="E31" s="27">
        <f t="shared" si="1"/>
        <v>2625.6600000000035</v>
      </c>
      <c r="F31" s="38" t="s">
        <v>75</v>
      </c>
    </row>
    <row r="32" spans="1:8" s="14" customFormat="1" ht="27.6">
      <c r="A32" s="65" t="s">
        <v>76</v>
      </c>
      <c r="B32" s="33">
        <v>124000</v>
      </c>
      <c r="C32" s="33">
        <v>1544</v>
      </c>
      <c r="D32" s="33">
        <v>123000</v>
      </c>
      <c r="E32" s="27">
        <f t="shared" si="1"/>
        <v>-544</v>
      </c>
      <c r="F32" s="38" t="s">
        <v>35</v>
      </c>
    </row>
    <row r="33" spans="1:6" s="14" customFormat="1" ht="27.6">
      <c r="A33" s="65" t="s">
        <v>77</v>
      </c>
      <c r="B33" s="33">
        <v>300000</v>
      </c>
      <c r="C33" s="33">
        <v>831</v>
      </c>
      <c r="D33" s="33"/>
      <c r="E33" s="27">
        <f>B33-C33-D33</f>
        <v>299169</v>
      </c>
      <c r="F33" s="37" t="s">
        <v>22</v>
      </c>
    </row>
    <row r="34" spans="1:6" s="14" customFormat="1" ht="27.6">
      <c r="A34" s="61" t="s">
        <v>78</v>
      </c>
      <c r="B34" s="35">
        <v>37000</v>
      </c>
      <c r="C34" s="33"/>
      <c r="D34" s="33">
        <v>35000</v>
      </c>
      <c r="E34" s="27">
        <f t="shared" si="1"/>
        <v>2000</v>
      </c>
      <c r="F34" s="38" t="s">
        <v>79</v>
      </c>
    </row>
    <row r="35" spans="1:6" s="14" customFormat="1" ht="13.8">
      <c r="A35" s="34" t="s">
        <v>52</v>
      </c>
      <c r="B35" s="35">
        <v>8000</v>
      </c>
      <c r="C35" s="33"/>
      <c r="D35" s="33">
        <v>7410</v>
      </c>
      <c r="E35" s="27">
        <f t="shared" si="1"/>
        <v>590</v>
      </c>
      <c r="F35" s="38" t="s">
        <v>36</v>
      </c>
    </row>
    <row r="36" spans="1:6" s="14" customFormat="1" ht="13.8">
      <c r="A36" s="34" t="s">
        <v>80</v>
      </c>
      <c r="B36" s="35">
        <v>32000</v>
      </c>
      <c r="C36" s="33">
        <v>12503</v>
      </c>
      <c r="D36" s="33"/>
      <c r="E36" s="27">
        <f t="shared" si="1"/>
        <v>19497</v>
      </c>
      <c r="F36" s="37" t="s">
        <v>22</v>
      </c>
    </row>
    <row r="37" spans="1:6" s="14" customFormat="1" ht="13.8">
      <c r="A37" s="61" t="s">
        <v>90</v>
      </c>
      <c r="B37" s="35">
        <v>90000</v>
      </c>
      <c r="C37" s="33"/>
      <c r="D37" s="33">
        <f>D38+D39</f>
        <v>82000</v>
      </c>
      <c r="E37" s="27">
        <f t="shared" si="1"/>
        <v>8000</v>
      </c>
      <c r="F37" s="38"/>
    </row>
    <row r="38" spans="1:6" s="8" customFormat="1" ht="26.4">
      <c r="A38" s="53" t="s">
        <v>53</v>
      </c>
      <c r="B38" s="54"/>
      <c r="C38" s="51"/>
      <c r="D38" s="51">
        <v>35000</v>
      </c>
      <c r="E38" s="66"/>
      <c r="F38" s="38" t="s">
        <v>1</v>
      </c>
    </row>
    <row r="39" spans="1:6" s="14" customFormat="1" ht="26.4">
      <c r="A39" s="53" t="s">
        <v>54</v>
      </c>
      <c r="B39" s="35"/>
      <c r="C39" s="51"/>
      <c r="D39" s="51">
        <v>47000</v>
      </c>
      <c r="E39" s="27"/>
      <c r="F39" s="38" t="s">
        <v>1</v>
      </c>
    </row>
    <row r="40" spans="1:6" s="14" customFormat="1" ht="13.8">
      <c r="A40" s="61" t="s">
        <v>82</v>
      </c>
      <c r="B40" s="33">
        <v>43300</v>
      </c>
      <c r="C40" s="33">
        <v>0</v>
      </c>
      <c r="D40" s="33">
        <v>43221.599999999999</v>
      </c>
      <c r="E40" s="27">
        <f t="shared" si="1"/>
        <v>78.400000000001455</v>
      </c>
      <c r="F40" s="37" t="s">
        <v>81</v>
      </c>
    </row>
    <row r="41" spans="1:6" s="14" customFormat="1" ht="27.6">
      <c r="A41" s="65" t="s">
        <v>83</v>
      </c>
      <c r="B41" s="35">
        <v>42000</v>
      </c>
      <c r="C41" s="35">
        <v>0</v>
      </c>
      <c r="D41" s="33">
        <v>40000</v>
      </c>
      <c r="E41" s="27">
        <f t="shared" si="1"/>
        <v>2000</v>
      </c>
      <c r="F41" s="37" t="s">
        <v>55</v>
      </c>
    </row>
    <row r="42" spans="1:6" s="14" customFormat="1" ht="27.6">
      <c r="A42" s="65" t="s">
        <v>86</v>
      </c>
      <c r="B42" s="35">
        <v>110000</v>
      </c>
      <c r="C42" s="33">
        <f>C43+C44</f>
        <v>0</v>
      </c>
      <c r="D42" s="33">
        <f>D43+D44</f>
        <v>102868.5</v>
      </c>
      <c r="E42" s="27">
        <f t="shared" si="1"/>
        <v>7131.5</v>
      </c>
      <c r="F42" s="37"/>
    </row>
    <row r="43" spans="1:6" s="14" customFormat="1" ht="26.4">
      <c r="A43" s="56" t="s">
        <v>88</v>
      </c>
      <c r="B43" s="35"/>
      <c r="C43" s="35"/>
      <c r="D43" s="51">
        <v>62150</v>
      </c>
      <c r="E43" s="27"/>
      <c r="F43" s="37" t="s">
        <v>84</v>
      </c>
    </row>
    <row r="44" spans="1:6" s="14" customFormat="1" ht="39.6">
      <c r="A44" s="56" t="s">
        <v>87</v>
      </c>
      <c r="B44" s="35"/>
      <c r="C44" s="35"/>
      <c r="D44" s="51">
        <v>40718.5</v>
      </c>
      <c r="E44" s="27"/>
      <c r="F44" s="37" t="s">
        <v>85</v>
      </c>
    </row>
    <row r="45" spans="1:6" s="14" customFormat="1" ht="13.8">
      <c r="A45" s="65" t="s">
        <v>91</v>
      </c>
      <c r="B45" s="35">
        <v>50000</v>
      </c>
      <c r="C45" s="35"/>
      <c r="D45" s="33"/>
      <c r="E45" s="27">
        <f t="shared" si="1"/>
        <v>50000</v>
      </c>
      <c r="F45" s="37"/>
    </row>
    <row r="46" spans="1:6" s="14" customFormat="1" ht="13.8">
      <c r="A46" s="65" t="s">
        <v>94</v>
      </c>
      <c r="B46" s="35">
        <v>25470</v>
      </c>
      <c r="C46" s="35">
        <v>0</v>
      </c>
      <c r="D46" s="33">
        <v>25470</v>
      </c>
      <c r="E46" s="27">
        <f t="shared" si="1"/>
        <v>0</v>
      </c>
      <c r="F46" s="37" t="s">
        <v>89</v>
      </c>
    </row>
    <row r="47" spans="1:6" s="8" customFormat="1" ht="13.8">
      <c r="A47" s="65" t="s">
        <v>92</v>
      </c>
      <c r="B47" s="35">
        <v>80000</v>
      </c>
      <c r="C47" s="35">
        <f>SUM(C49:C49)</f>
        <v>3955</v>
      </c>
      <c r="D47" s="35">
        <f>D48+D49</f>
        <v>27070</v>
      </c>
      <c r="E47" s="27">
        <f t="shared" si="1"/>
        <v>48975</v>
      </c>
      <c r="F47" s="37"/>
    </row>
    <row r="48" spans="1:6" s="8" customFormat="1" ht="13.8">
      <c r="A48" s="56" t="s">
        <v>93</v>
      </c>
      <c r="B48" s="35"/>
      <c r="C48" s="67"/>
      <c r="D48" s="54">
        <v>27070</v>
      </c>
      <c r="E48" s="27"/>
      <c r="F48" s="37" t="s">
        <v>89</v>
      </c>
    </row>
    <row r="49" spans="1:6" s="8" customFormat="1" ht="13.8">
      <c r="A49" s="56" t="s">
        <v>99</v>
      </c>
      <c r="B49" s="35"/>
      <c r="C49" s="54">
        <v>3955</v>
      </c>
      <c r="D49" s="35"/>
      <c r="E49" s="27"/>
      <c r="F49" s="37" t="s">
        <v>22</v>
      </c>
    </row>
    <row r="50" spans="1:6" s="15" customFormat="1" ht="26.4">
      <c r="A50" s="39" t="s">
        <v>2</v>
      </c>
      <c r="B50" s="40">
        <f>SUM(B51:B55)</f>
        <v>121300</v>
      </c>
      <c r="C50" s="40">
        <f>SUM(C51:C55)</f>
        <v>64352.71</v>
      </c>
      <c r="D50" s="40">
        <f>SUM(D51:D55)</f>
        <v>0</v>
      </c>
      <c r="E50" s="41">
        <f t="shared" si="1"/>
        <v>56947.29</v>
      </c>
      <c r="F50" s="42"/>
    </row>
    <row r="51" spans="1:6" s="13" customFormat="1" ht="13.8">
      <c r="A51" s="34" t="s">
        <v>14</v>
      </c>
      <c r="B51" s="35">
        <v>8000</v>
      </c>
      <c r="C51" s="33">
        <v>7990</v>
      </c>
      <c r="D51" s="33"/>
      <c r="E51" s="27">
        <f t="shared" si="1"/>
        <v>10</v>
      </c>
      <c r="F51" s="37" t="s">
        <v>22</v>
      </c>
    </row>
    <row r="52" spans="1:6" s="13" customFormat="1" ht="13.8">
      <c r="A52" s="34" t="s">
        <v>15</v>
      </c>
      <c r="B52" s="35">
        <v>22000</v>
      </c>
      <c r="C52" s="33">
        <v>23352.02</v>
      </c>
      <c r="D52" s="33"/>
      <c r="E52" s="27">
        <f t="shared" si="1"/>
        <v>-1352.0200000000004</v>
      </c>
      <c r="F52" s="37" t="s">
        <v>22</v>
      </c>
    </row>
    <row r="53" spans="1:6" s="13" customFormat="1" ht="13.8">
      <c r="A53" s="34" t="s">
        <v>16</v>
      </c>
      <c r="B53" s="35">
        <v>17000</v>
      </c>
      <c r="C53" s="35">
        <v>12094.58</v>
      </c>
      <c r="D53" s="35"/>
      <c r="E53" s="27">
        <f t="shared" si="1"/>
        <v>4905.42</v>
      </c>
      <c r="F53" s="37" t="s">
        <v>22</v>
      </c>
    </row>
    <row r="54" spans="1:6" s="18" customFormat="1" ht="13.8">
      <c r="A54" s="61" t="s">
        <v>45</v>
      </c>
      <c r="B54" s="35">
        <v>8300</v>
      </c>
      <c r="C54" s="35">
        <v>9326.11</v>
      </c>
      <c r="D54" s="35"/>
      <c r="E54" s="27">
        <f t="shared" si="1"/>
        <v>-1026.1100000000006</v>
      </c>
      <c r="F54" s="37" t="s">
        <v>22</v>
      </c>
    </row>
    <row r="55" spans="1:6" s="18" customFormat="1" ht="13.8">
      <c r="A55" s="65" t="s">
        <v>46</v>
      </c>
      <c r="B55" s="33">
        <v>66000</v>
      </c>
      <c r="C55" s="35">
        <f>C56</f>
        <v>11590</v>
      </c>
      <c r="D55" s="35">
        <f>D56</f>
        <v>0</v>
      </c>
      <c r="E55" s="27">
        <f t="shared" si="1"/>
        <v>54410</v>
      </c>
      <c r="F55" s="37"/>
    </row>
    <row r="56" spans="1:6" s="18" customFormat="1" ht="13.2">
      <c r="A56" s="56" t="s">
        <v>56</v>
      </c>
      <c r="B56" s="51"/>
      <c r="C56" s="54">
        <v>11590</v>
      </c>
      <c r="D56" s="54"/>
      <c r="E56" s="66"/>
      <c r="F56" s="37" t="s">
        <v>22</v>
      </c>
    </row>
    <row r="57" spans="1:6" s="8" customFormat="1" ht="13.2">
      <c r="A57" s="39" t="s">
        <v>5</v>
      </c>
      <c r="B57" s="40">
        <f>SUM(B58:B71)</f>
        <v>305398.81</v>
      </c>
      <c r="C57" s="40">
        <f>SUM(C58:C68)-C62-C63</f>
        <v>0</v>
      </c>
      <c r="D57" s="40">
        <f>D58+D61+D64+D67+D69</f>
        <v>352105.47</v>
      </c>
      <c r="E57" s="41">
        <f>B57-C57-D57</f>
        <v>-46706.659999999974</v>
      </c>
      <c r="F57" s="37"/>
    </row>
    <row r="58" spans="1:6" s="13" customFormat="1" ht="13.8">
      <c r="A58" s="34" t="s">
        <v>34</v>
      </c>
      <c r="B58" s="35">
        <v>25000</v>
      </c>
      <c r="C58" s="35"/>
      <c r="D58" s="33">
        <v>18292</v>
      </c>
      <c r="E58" s="27">
        <f t="shared" ref="E58:E67" si="2">B58-C58-D58</f>
        <v>6708</v>
      </c>
      <c r="F58" s="37" t="s">
        <v>74</v>
      </c>
    </row>
    <row r="59" spans="1:6" s="13" customFormat="1" ht="13.8">
      <c r="A59" s="34" t="s">
        <v>17</v>
      </c>
      <c r="B59" s="35">
        <v>83000</v>
      </c>
      <c r="C59" s="35"/>
      <c r="D59" s="58"/>
      <c r="E59" s="27">
        <f t="shared" si="2"/>
        <v>83000</v>
      </c>
      <c r="F59" s="37" t="s">
        <v>98</v>
      </c>
    </row>
    <row r="60" spans="1:6" s="13" customFormat="1" ht="13.8">
      <c r="A60" s="65" t="s">
        <v>70</v>
      </c>
      <c r="B60" s="35">
        <v>1500</v>
      </c>
      <c r="C60" s="33"/>
      <c r="D60" s="33">
        <v>0</v>
      </c>
      <c r="E60" s="27">
        <f t="shared" si="2"/>
        <v>1500</v>
      </c>
      <c r="F60" s="37"/>
    </row>
    <row r="61" spans="1:6" s="13" customFormat="1" ht="13.8">
      <c r="A61" s="65" t="s">
        <v>57</v>
      </c>
      <c r="B61" s="35">
        <v>65000</v>
      </c>
      <c r="C61" s="35"/>
      <c r="D61" s="33">
        <v>149329.29</v>
      </c>
      <c r="E61" s="27">
        <f t="shared" si="2"/>
        <v>-84329.290000000008</v>
      </c>
      <c r="F61" s="37" t="s">
        <v>23</v>
      </c>
    </row>
    <row r="62" spans="1:6" s="18" customFormat="1" ht="26.4">
      <c r="A62" s="43" t="s">
        <v>58</v>
      </c>
      <c r="B62" s="57"/>
      <c r="C62" s="54"/>
      <c r="D62" s="51">
        <v>107262.95</v>
      </c>
      <c r="E62" s="27"/>
      <c r="F62" s="38" t="s">
        <v>69</v>
      </c>
    </row>
    <row r="63" spans="1:6" s="18" customFormat="1" ht="13.8">
      <c r="A63" s="56" t="s">
        <v>59</v>
      </c>
      <c r="B63" s="57"/>
      <c r="C63" s="54"/>
      <c r="D63" s="51">
        <f>D61-D62</f>
        <v>42066.340000000011</v>
      </c>
      <c r="E63" s="27"/>
      <c r="F63" s="37"/>
    </row>
    <row r="64" spans="1:6" s="13" customFormat="1" ht="13.8">
      <c r="A64" s="65" t="s">
        <v>60</v>
      </c>
      <c r="B64" s="35">
        <v>35000</v>
      </c>
      <c r="C64" s="35"/>
      <c r="D64" s="35">
        <v>33000</v>
      </c>
      <c r="E64" s="27">
        <f t="shared" si="2"/>
        <v>2000</v>
      </c>
      <c r="F64" s="37" t="s">
        <v>95</v>
      </c>
    </row>
    <row r="65" spans="1:6" s="13" customFormat="1" ht="13.8">
      <c r="A65" s="61" t="s">
        <v>61</v>
      </c>
      <c r="B65" s="35">
        <v>35000</v>
      </c>
      <c r="C65" s="35"/>
      <c r="D65" s="25"/>
      <c r="E65" s="27">
        <f t="shared" si="2"/>
        <v>35000</v>
      </c>
      <c r="F65" s="37"/>
    </row>
    <row r="66" spans="1:6" s="13" customFormat="1" ht="13.8">
      <c r="A66" s="65" t="s">
        <v>62</v>
      </c>
      <c r="B66" s="35">
        <v>3000</v>
      </c>
      <c r="C66" s="35"/>
      <c r="D66" s="25"/>
      <c r="E66" s="27">
        <f t="shared" si="2"/>
        <v>3000</v>
      </c>
      <c r="F66" s="37"/>
    </row>
    <row r="67" spans="1:6" s="13" customFormat="1" ht="13.8">
      <c r="A67" s="65" t="s">
        <v>63</v>
      </c>
      <c r="B67" s="35">
        <v>57898.81</v>
      </c>
      <c r="C67" s="33">
        <f>SUM(C68:C71)</f>
        <v>0</v>
      </c>
      <c r="D67" s="33">
        <f>SUM(D68:D68)</f>
        <v>48706</v>
      </c>
      <c r="E67" s="27">
        <f t="shared" si="2"/>
        <v>9192.8099999999977</v>
      </c>
      <c r="F67" s="37"/>
    </row>
    <row r="68" spans="1:6" s="16" customFormat="1" ht="13.8">
      <c r="A68" s="24" t="s">
        <v>96</v>
      </c>
      <c r="B68" s="25"/>
      <c r="C68" s="68"/>
      <c r="D68" s="26">
        <v>48706</v>
      </c>
      <c r="E68" s="27"/>
      <c r="F68" s="37" t="s">
        <v>97</v>
      </c>
    </row>
    <row r="69" spans="1:6" s="13" customFormat="1" ht="13.8">
      <c r="A69" s="65" t="s">
        <v>65</v>
      </c>
      <c r="B69" s="35"/>
      <c r="C69" s="35"/>
      <c r="D69" s="25">
        <v>102778.18</v>
      </c>
      <c r="E69" s="27">
        <f t="shared" ref="E69" si="3">B69-C69-D69</f>
        <v>-102778.18</v>
      </c>
      <c r="F69" s="28" t="s">
        <v>48</v>
      </c>
    </row>
    <row r="70" spans="1:6" s="19" customFormat="1" ht="13.8">
      <c r="A70" s="24" t="s">
        <v>66</v>
      </c>
      <c r="B70" s="25"/>
      <c r="C70" s="26"/>
      <c r="D70" s="26">
        <v>15385</v>
      </c>
      <c r="E70" s="27"/>
      <c r="F70" s="38" t="s">
        <v>68</v>
      </c>
    </row>
    <row r="71" spans="1:6" s="19" customFormat="1" ht="14.4" thickBot="1">
      <c r="A71" s="44" t="s">
        <v>67</v>
      </c>
      <c r="B71" s="45"/>
      <c r="C71" s="46"/>
      <c r="D71" s="46">
        <f>D69-D70</f>
        <v>87393.18</v>
      </c>
      <c r="E71" s="47"/>
      <c r="F71" s="48"/>
    </row>
    <row r="72" spans="1:6" s="17" customFormat="1" ht="13.8">
      <c r="A72" s="49" t="s">
        <v>33</v>
      </c>
      <c r="B72" s="50">
        <f>B8+B26+B50+B57</f>
        <v>3384801.81</v>
      </c>
      <c r="C72" s="50">
        <f>C8+C26+C50+C57</f>
        <v>84950.13</v>
      </c>
      <c r="D72" s="50">
        <f>D8+D26+D50+D57</f>
        <v>2896158.3599999994</v>
      </c>
      <c r="E72" s="50">
        <f>E8+E26+E50+E57</f>
        <v>403693.32000000018</v>
      </c>
      <c r="F72" s="23"/>
    </row>
    <row r="74" spans="1:6">
      <c r="C74" s="69"/>
      <c r="D74" s="69"/>
    </row>
    <row r="76" spans="1:6" ht="18">
      <c r="C76" s="70"/>
      <c r="D76" s="70"/>
    </row>
  </sheetData>
  <autoFilter ref="A7:F73"/>
  <sortState ref="A49:H50">
    <sortCondition ref="A49"/>
  </sortState>
  <mergeCells count="10">
    <mergeCell ref="C74:D74"/>
    <mergeCell ref="C76:D76"/>
    <mergeCell ref="A1:F1"/>
    <mergeCell ref="A2:F2"/>
    <mergeCell ref="A3:F3"/>
    <mergeCell ref="A4:F4"/>
    <mergeCell ref="A5:A6"/>
    <mergeCell ref="B5:B6"/>
    <mergeCell ref="C5:D5"/>
    <mergeCell ref="F5:F6"/>
  </mergeCells>
  <printOptions horizontalCentered="1"/>
  <pageMargins left="0.19685039370078741" right="0.19685039370078741" top="0.39370078740157483" bottom="0.59055118110236227" header="0" footer="0.19685039370078741"/>
  <pageSetup paperSize="9" scale="99" fitToHeight="3" orientation="landscape" verticalDpi="300" r:id="rId1"/>
  <headerFooter>
    <oddFooter>&amp;CПриложение №4&amp;R&amp;P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2025-02-26T07:01:21Z</cp:lastPrinted>
  <dcterms:created xsi:type="dcterms:W3CDTF">2017-02-19T18:04:28Z</dcterms:created>
  <dcterms:modified xsi:type="dcterms:W3CDTF">2025-02-26T07:04:03Z</dcterms:modified>
</cp:coreProperties>
</file>